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00_ReadMe" sheetId="1" state="visible" r:id="rId1"/>
    <sheet xmlns:r="http://schemas.openxmlformats.org/officeDocument/2006/relationships" name="01_Inputs" sheetId="2" state="visible" r:id="rId2"/>
    <sheet xmlns:r="http://schemas.openxmlformats.org/officeDocument/2006/relationships" name="02_Wind_EN1991" sheetId="3" state="visible" r:id="rId3"/>
    <sheet xmlns:r="http://schemas.openxmlformats.org/officeDocument/2006/relationships" name="03_Loads_EN40" sheetId="4" state="visible" r:id="rId4"/>
    <sheet xmlns:r="http://schemas.openxmlformats.org/officeDocument/2006/relationships" name="04_Foundation" sheetId="5" state="visible" r:id="rId5"/>
    <sheet xmlns:r="http://schemas.openxmlformats.org/officeDocument/2006/relationships" name="05_Summary" sheetId="6" state="visible" r:id="rId6"/>
  </sheets>
  <definedNames/>
</workbook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5">
    <font>
      <name val="Calibri"/>
      <family val="2"/>
      <color theme="1"/>
      <sz val="11"/>
      <scheme val="minor"/>
    </font>
    <font>
      <b val="1"/>
      <color rgb="001F4E79"/>
      <sz val="16"/>
    </font>
    <font>
      <b val="1"/>
      <sz val="12"/>
    </font>
    <font>
      <sz val="10"/>
    </font>
    <font>
      <color rgb="000563C1"/>
      <sz val="10"/>
      <u val="single"/>
    </font>
    <font>
      <b val="1"/>
      <color rgb="00C00000"/>
      <sz val="12"/>
    </font>
    <font>
      <b val="1"/>
      <color rgb="001F4E79"/>
      <sz val="14"/>
    </font>
    <font>
      <b val="1"/>
      <color rgb="00FFFFFF"/>
    </font>
    <font>
      <b val="1"/>
      <color rgb="001F1F1F"/>
    </font>
    <font>
      <color rgb="000000FF"/>
    </font>
    <font>
      <color rgb="006B6B6B"/>
    </font>
    <font>
      <color rgb="00404040"/>
      <sz val="10"/>
    </font>
    <font>
      <color rgb="00000000"/>
    </font>
    <font>
      <b val="1"/>
    </font>
    <font>
      <b val="1"/>
      <sz val="14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FFCE5"/>
      </patternFill>
    </fill>
  </fills>
  <borders count="6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  <border>
      <left/>
      <right/>
      <top style="thin">
        <color rgb="00D0D0D0"/>
      </top>
      <bottom/>
      <diagonal/>
    </border>
    <border>
      <left/>
      <right style="thin">
        <color rgb="00D0D0D0"/>
      </right>
      <top style="thin">
        <color rgb="00D0D0D0"/>
      </top>
      <bottom/>
      <diagonal/>
    </border>
    <border>
      <left/>
      <right/>
      <top style="thin">
        <color rgb="00D0D0D0"/>
      </top>
      <bottom style="thin">
        <color rgb="00D0D0D0"/>
      </bottom>
      <diagonal/>
    </border>
    <border>
      <left/>
      <right style="thin">
        <color rgb="00D0D0D0"/>
      </right>
      <top style="thin">
        <color rgb="00D0D0D0"/>
      </top>
      <bottom style="thin">
        <color rgb="00D0D0D0"/>
      </bottom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0" borderId="0" applyAlignment="1" pivotButton="0" quotePrefix="0" xfId="0">
      <alignment vertical="top" wrapText="1"/>
    </xf>
    <xf numFmtId="0" fontId="3" fillId="0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0" fillId="0" borderId="0" applyAlignment="1" pivotButton="0" quotePrefix="0" xfId="0">
      <alignment wrapText="1"/>
    </xf>
    <xf numFmtId="0" fontId="5" fillId="0" borderId="0" pivotButton="0" quotePrefix="0" xfId="0"/>
    <xf numFmtId="0" fontId="6" fillId="0" borderId="0" pivotButton="0" quotePrefix="0" xfId="0"/>
    <xf numFmtId="0" fontId="7" fillId="2" borderId="1" applyAlignment="1" pivotButton="0" quotePrefix="0" xfId="0">
      <alignment horizontal="left" vertical="center"/>
    </xf>
    <xf numFmtId="0" fontId="8" fillId="0" borderId="1" applyAlignment="1" pivotButton="0" quotePrefix="0" xfId="0">
      <alignment horizontal="left" vertical="center" wrapText="1"/>
    </xf>
    <xf numFmtId="49" fontId="9" fillId="3" borderId="1" applyAlignment="1" pivotButton="0" quotePrefix="0" xfId="0">
      <alignment horizontal="right" vertical="center"/>
    </xf>
    <xf numFmtId="0" fontId="10" fillId="0" borderId="1" applyAlignment="1" pivotButton="0" quotePrefix="0" xfId="0">
      <alignment horizontal="left" vertical="center"/>
    </xf>
    <xf numFmtId="0" fontId="11" fillId="0" borderId="1" applyAlignment="1" pivotButton="0" quotePrefix="0" xfId="0">
      <alignment vertical="top" wrapText="1"/>
    </xf>
    <xf numFmtId="2" fontId="9" fillId="3" borderId="1" applyAlignment="1" pivotButton="0" quotePrefix="0" xfId="0">
      <alignment horizontal="right" vertical="center"/>
    </xf>
    <xf numFmtId="164" fontId="9" fillId="3" borderId="1" applyAlignment="1" pivotButton="0" quotePrefix="0" xfId="0">
      <alignment horizontal="right" vertical="center"/>
    </xf>
    <xf numFmtId="165" fontId="9" fillId="3" borderId="1" applyAlignment="1" pivotButton="0" quotePrefix="0" xfId="0">
      <alignment horizontal="right" vertical="center"/>
    </xf>
    <xf numFmtId="164" fontId="12" fillId="0" borderId="1" applyAlignment="1" pivotButton="0" quotePrefix="0" xfId="0">
      <alignment horizontal="right" vertical="center"/>
    </xf>
    <xf numFmtId="2" fontId="12" fillId="0" borderId="1" applyAlignment="1" pivotButton="0" quotePrefix="0" xfId="0">
      <alignment horizontal="right" vertical="center"/>
    </xf>
    <xf numFmtId="1" fontId="9" fillId="3" borderId="1" applyAlignment="1" pivotButton="0" quotePrefix="0" xfId="0">
      <alignment horizontal="right" vertical="center"/>
    </xf>
    <xf numFmtId="165" fontId="12" fillId="3" borderId="1" applyAlignment="1" pivotButton="0" quotePrefix="0" xfId="0">
      <alignment horizontal="right" vertical="center"/>
    </xf>
    <xf numFmtId="0" fontId="7" fillId="2" borderId="1" applyAlignment="1" pivotButton="0" quotePrefix="0" xfId="0">
      <alignment horizontal="center" vertical="center"/>
    </xf>
    <xf numFmtId="0" fontId="13" fillId="0" borderId="1" applyAlignment="1" pivotButton="0" quotePrefix="0" xfId="0">
      <alignment horizontal="left"/>
    </xf>
    <xf numFmtId="0" fontId="0" fillId="0" borderId="1" pivotButton="0" quotePrefix="0" xfId="0"/>
    <xf numFmtId="0" fontId="7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/>
    </xf>
    <xf numFmtId="165" fontId="12" fillId="0" borderId="1" applyAlignment="1" pivotButton="0" quotePrefix="0" xfId="0">
      <alignment horizontal="right" vertical="center"/>
    </xf>
    <xf numFmtId="0" fontId="13" fillId="0" borderId="0" pivotButton="0" quotePrefix="0" xfId="0"/>
    <xf numFmtId="0" fontId="0" fillId="0" borderId="1" applyAlignment="1" pivotButton="0" quotePrefix="0" xfId="0">
      <alignment horizontal="left" vertical="center"/>
    </xf>
    <xf numFmtId="49" fontId="12" fillId="0" borderId="1" applyAlignment="1" pivotButton="0" quotePrefix="0" xfId="0">
      <alignment horizontal="center" vertical="center"/>
    </xf>
    <xf numFmtId="0" fontId="7" fillId="2" borderId="1" applyAlignment="1" pivotButton="0" quotePrefix="0" xfId="0">
      <alignment horizontal="center"/>
    </xf>
    <xf numFmtId="49" fontId="12" fillId="0" borderId="1" applyAlignment="1" pivotButton="0" quotePrefix="0" xfId="0">
      <alignment horizontal="right" vertical="center"/>
    </xf>
    <xf numFmtId="0" fontId="2" fillId="0" borderId="1" pivotButton="0" quotePrefix="0" xfId="0"/>
    <xf numFmtId="0" fontId="14" fillId="0" borderId="1" applyAlignment="1" pivotButton="0" quotePrefix="0" xfId="0">
      <alignment horizontal="center"/>
    </xf>
    <xf numFmtId="0" fontId="10" fillId="0" borderId="1" pivotButton="0" quotePrefix="0" xfId="0"/>
    <xf numFmtId="0" fontId="0" fillId="0" borderId="1" applyAlignment="1" pivotButton="0" quotePrefix="0" xfId="0">
      <alignment wrapText="1"/>
    </xf>
    <xf numFmtId="0" fontId="0" fillId="0" borderId="4" pivotButton="0" quotePrefix="0" xfId="0"/>
    <xf numFmtId="0" fontId="0" fillId="0" borderId="5" pivotButton="0" quotePrefix="0" xfId="0"/>
  </cellXfs>
  <cellStyles count="1">
    <cellStyle name="Normal" xfId="0"/>
  </cellStyles>
  <dxfs count="2">
    <dxf>
      <fill>
        <patternFill>
          <bgColor rgb="00C6EFCE"/>
        </patternFill>
      </fill>
    </dxf>
    <dxf>
      <fill>
        <patternFill>
          <bgColor rgb="00FFC7CE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omments/comment1.xml><?xml version="1.0" encoding="utf-8"?>
<comments xmlns="http://schemas.openxmlformats.org/spreadsheetml/2006/main">
  <authors>
    <author>Toolkit</author>
  </authors>
  <commentList>
    <comment ref="C17" authorId="0" shapeId="0">
      <text>
        <t>vb,0 from National Annex (EN 1991-1-4).</t>
      </text>
    </comment>
  </commentList>
</comment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36" customWidth="1" min="2" max="2"/>
    <col width="92" customWidth="1" min="3" max="3"/>
    <col width="18" customWidth="1" min="4" max="4"/>
    <col width="2" customWidth="1" min="5" max="5"/>
  </cols>
  <sheetData>
    <row r="1" ht="28" customHeight="1">
      <c r="B1" s="1" t="inlineStr">
        <is>
          <t>Light Pole Spread Footing – Eurocode Foundation Calculation Sheet</t>
        </is>
      </c>
    </row>
    <row r="2" ht="60" customHeight="1">
      <c r="B2" s="2" t="inlineStr">
        <is>
          <t>Purpose</t>
        </is>
      </c>
      <c r="C2" s="3" t="inlineStr">
        <is>
          <t>Preliminary spread footing check for 8–12 m (extendable) lighting/solar poles: wind actions → base shear/moment → bearing/overturning/sliding checks. Suitable for budgeting, tendering, and preliminary design. Final design shall follow the project National Annex, detailed geotechnical report, and detailing requirements.</t>
        </is>
      </c>
    </row>
    <row r="3"/>
    <row r="4">
      <c r="B4" s="2" t="inlineStr">
        <is>
          <t>Standards (core)</t>
        </is>
      </c>
    </row>
    <row r="5" ht="34" customHeight="1">
      <c r="B5" s="4" t="inlineStr">
        <is>
          <t>EN 1990 (Eurocode 0) – Basis of structural design</t>
        </is>
      </c>
      <c r="C5" s="5" t="inlineStr">
        <is>
          <t>https://www.phd.eng.br/wp-content/uploads/2015/12/en.1990.2002.pdf</t>
        </is>
      </c>
    </row>
    <row r="6" ht="34" customHeight="1">
      <c r="B6" s="4" t="inlineStr">
        <is>
          <t>EN 1991-1-4 (Eurocode 1) – Wind actions</t>
        </is>
      </c>
      <c r="C6" s="5" t="inlineStr">
        <is>
          <t>https://www.phd.eng.br/wp-content/uploads/2015/12/en.1991.1.4.2005.pdf</t>
        </is>
      </c>
    </row>
    <row r="7" ht="34" customHeight="1">
      <c r="B7" s="4" t="inlineStr">
        <is>
          <t>BS EN 40-3-1 – Lighting columns: Characteristic loads</t>
        </is>
      </c>
      <c r="C7" s="5" t="inlineStr">
        <is>
          <t>https://cdn.standards.iteh.ai/samples/37834/2ab0066253c64ed9a0706e4fe3ab113d/SIST-EN-40-3-1-2013.pdf</t>
        </is>
      </c>
    </row>
    <row r="8" ht="34" customHeight="1">
      <c r="B8" s="4" t="inlineStr">
        <is>
          <t>BS EN 40-3-3 – Lighting columns: Verification by calculation (preview)</t>
        </is>
      </c>
      <c r="C8" s="5" t="inlineStr">
        <is>
          <t>https://webstore.ansi.org/preview-pages/bsi/preview_30260929.pdf</t>
        </is>
      </c>
    </row>
    <row r="9" ht="34" customHeight="1">
      <c r="B9" s="4" t="inlineStr">
        <is>
          <t>Eurocodes portal (EN 1997 / EN 1992-4 / NAs)</t>
        </is>
      </c>
      <c r="C9" s="5" t="inlineStr">
        <is>
          <t>https://eurocodes.jrc.ec.europa.eu/</t>
        </is>
      </c>
    </row>
    <row r="10" ht="34" customHeight="1">
      <c r="B10" s="4" t="inlineStr">
        <is>
          <t>ISO 1461 – Hot dip galvanized coatings</t>
        </is>
      </c>
      <c r="C10" s="5" t="inlineStr">
        <is>
          <t>https://www.iso.org/standard/37173.html</t>
        </is>
      </c>
    </row>
    <row r="11"/>
    <row r="12">
      <c r="B12" s="2" t="inlineStr">
        <is>
          <t>Workflow</t>
        </is>
      </c>
      <c r="C12" s="6" t="inlineStr">
        <is>
          <t>1) Enter inputs in the blue cells on 01_Inputs; 2) Check PASS/FAIL on 05_Summary; 3) Adjust foundation size, embedment, materials, etc. based on the outputs.</t>
        </is>
      </c>
    </row>
    <row r="13"/>
    <row r="14" ht="52" customHeight="1">
      <c r="B14" s="7" t="inlineStr">
        <is>
          <t>Notes</t>
        </is>
      </c>
      <c r="C14" s="6" t="inlineStr">
        <is>
          <t>This workbook uses engineering simplifications of Eurocode provisions (e.g., pole shaft as equivalent projected area; wind pressure taken at a representative height). Intended for preliminary checks and consistency. If the project requires strict segment-by-segment integration per EN 40/EN 1991 or finite element analysis, further development is needed.</t>
        </is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9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44" customWidth="1" min="2" max="2"/>
    <col width="18" customWidth="1" min="3" max="3"/>
    <col width="12" customWidth="1" min="4" max="4"/>
    <col width="52" customWidth="1" min="5" max="5"/>
    <col width="2" customWidth="1" min="6" max="6"/>
  </cols>
  <sheetData>
    <row r="1" ht="24" customHeight="1">
      <c r="B1" s="8" t="inlineStr">
        <is>
          <t>Inputs (Blue = editable)</t>
        </is>
      </c>
    </row>
    <row r="2"/>
    <row r="3" ht="22" customHeight="1">
      <c r="B3" s="9" t="inlineStr">
        <is>
          <t>A. Project &amp; Design Basis</t>
        </is>
      </c>
      <c r="C3" s="36" t="n"/>
      <c r="D3" s="36" t="n"/>
      <c r="E3" s="37" t="n"/>
    </row>
    <row r="4">
      <c r="B4" s="10" t="inlineStr">
        <is>
          <t>Project name</t>
        </is>
      </c>
      <c r="C4" s="11" t="inlineStr">
        <is>
          <t>Sample</t>
        </is>
      </c>
      <c r="D4" s="12" t="inlineStr"/>
      <c r="E4" s="13" t="inlineStr"/>
    </row>
    <row r="5">
      <c r="B5" s="10" t="inlineStr">
        <is>
          <t>Country &amp; National Annex</t>
        </is>
      </c>
      <c r="C5" s="11" t="inlineStr">
        <is>
          <t>UK (example)</t>
        </is>
      </c>
      <c r="D5" s="12" t="inlineStr"/>
      <c r="E5" s="13" t="inlineStr">
        <is>
          <t>Select the correct National Annex for your project (UK NA, FR NA, etc.).</t>
        </is>
      </c>
    </row>
    <row r="6">
      <c r="B6" s="10" t="inlineStr">
        <is>
          <t>Design situation</t>
        </is>
      </c>
      <c r="C6" s="11" t="inlineStr">
        <is>
          <t>Persistent/Transient</t>
        </is>
      </c>
      <c r="D6" s="12" t="inlineStr"/>
      <c r="E6" s="13" t="inlineStr"/>
    </row>
    <row r="7"/>
    <row r="8" ht="22" customHeight="1">
      <c r="B8" s="9" t="inlineStr">
        <is>
          <t>B. Pole Geometry</t>
        </is>
      </c>
      <c r="C8" s="36" t="n"/>
      <c r="D8" s="36" t="n"/>
      <c r="E8" s="37" t="n"/>
    </row>
    <row r="9">
      <c r="B9" s="10" t="inlineStr">
        <is>
          <t>Total pole height H</t>
        </is>
      </c>
      <c r="C9" s="14" t="n">
        <v>10</v>
      </c>
      <c r="D9" s="12" t="inlineStr">
        <is>
          <t>m</t>
        </is>
      </c>
      <c r="E9" s="13" t="inlineStr"/>
    </row>
    <row r="10">
      <c r="B10" s="10" t="inlineStr">
        <is>
          <t>Average pole diameter D_avg (for equivalent projected area)</t>
        </is>
      </c>
      <c r="C10" s="15" t="n">
        <v>0.18</v>
      </c>
      <c r="D10" s="12" t="inlineStr">
        <is>
          <t>m</t>
        </is>
      </c>
      <c r="E10" s="13" t="inlineStr"/>
    </row>
    <row r="11">
      <c r="B11" s="10" t="inlineStr">
        <is>
          <t>Luminaire/bracket height z_lum (above ground)</t>
        </is>
      </c>
      <c r="C11" s="14" t="n">
        <v>9</v>
      </c>
      <c r="D11" s="12" t="inlineStr">
        <is>
          <t>m</t>
        </is>
      </c>
      <c r="E11" s="13" t="inlineStr"/>
    </row>
    <row r="12">
      <c r="B12" s="10" t="inlineStr">
        <is>
          <t>Luminaire projected area A_lum</t>
        </is>
      </c>
      <c r="C12" s="15" t="n">
        <v>0.1</v>
      </c>
      <c r="D12" s="12" t="inlineStr">
        <is>
          <t>m²</t>
        </is>
      </c>
      <c r="E12" s="13" t="inlineStr"/>
    </row>
    <row r="13">
      <c r="B13" s="10" t="inlineStr">
        <is>
          <t>PV panel/box height z_pan (above ground)</t>
        </is>
      </c>
      <c r="C13" s="14" t="n">
        <v>9.5</v>
      </c>
      <c r="D13" s="12" t="inlineStr">
        <is>
          <t>m</t>
        </is>
      </c>
      <c r="E13" s="13" t="inlineStr"/>
    </row>
    <row r="14">
      <c r="B14" s="10" t="inlineStr">
        <is>
          <t>PV panel projected area A_pan</t>
        </is>
      </c>
      <c r="C14" s="15" t="n">
        <v>0.5</v>
      </c>
      <c r="D14" s="12" t="inlineStr">
        <is>
          <t>m²</t>
        </is>
      </c>
      <c r="E14" s="13" t="inlineStr"/>
    </row>
    <row r="15"/>
    <row r="16" ht="22" customHeight="1">
      <c r="B16" s="9" t="inlineStr">
        <is>
          <t>C. Wind Inputs (EN 1991-1-4)</t>
        </is>
      </c>
      <c r="C16" s="36" t="n"/>
      <c r="D16" s="36" t="n"/>
      <c r="E16" s="37" t="n"/>
    </row>
    <row r="17">
      <c r="B17" s="10" t="inlineStr">
        <is>
          <t>Basic wind velocity v_b,0 (10 m, 10-min mean)</t>
        </is>
      </c>
      <c r="C17" s="16" t="n">
        <v>24</v>
      </c>
      <c r="D17" s="12" t="inlineStr">
        <is>
          <t>m/s</t>
        </is>
      </c>
      <c r="E17" s="13" t="inlineStr">
        <is>
          <t>From the National Annex (key input)</t>
        </is>
      </c>
    </row>
    <row r="18">
      <c r="B18" s="10" t="inlineStr">
        <is>
          <t>Directional factor c_dir</t>
        </is>
      </c>
      <c r="C18" s="14" t="n">
        <v>1</v>
      </c>
      <c r="D18" s="12" t="inlineStr">
        <is>
          <t>-</t>
        </is>
      </c>
      <c r="E18" s="13" t="inlineStr"/>
    </row>
    <row r="19">
      <c r="B19" s="10" t="inlineStr">
        <is>
          <t>Seasonal factor c_season</t>
        </is>
      </c>
      <c r="C19" s="14" t="n">
        <v>1</v>
      </c>
      <c r="D19" s="12" t="inlineStr">
        <is>
          <t>-</t>
        </is>
      </c>
      <c r="E19" s="13" t="inlineStr"/>
    </row>
    <row r="20">
      <c r="B20" s="10" t="inlineStr">
        <is>
          <t>Roughness length z0</t>
        </is>
      </c>
      <c r="C20" s="15" t="n">
        <v>0.05</v>
      </c>
      <c r="D20" s="12" t="inlineStr">
        <is>
          <t>m</t>
        </is>
      </c>
      <c r="E20" s="13" t="inlineStr">
        <is>
          <t>Typical: Cat II ≈ 0.05 m (open terrain); refer to EN 1991-1-4 / National Annex.</t>
        </is>
      </c>
    </row>
    <row r="21">
      <c r="B21" s="10" t="inlineStr">
        <is>
          <t>Terrain factor k_r (per EN 1991 recommended expression)</t>
        </is>
      </c>
      <c r="C21" s="17">
        <f>0.19*POWER(C20/0.05,0.07)</f>
        <v/>
      </c>
      <c r="D21" s="12" t="inlineStr">
        <is>
          <t>-</t>
        </is>
      </c>
      <c r="E21" s="13" t="inlineStr"/>
    </row>
    <row r="22">
      <c r="B22" s="10" t="inlineStr">
        <is>
          <t>Orography factor c0 (terrain amplification)</t>
        </is>
      </c>
      <c r="C22" s="14" t="n">
        <v>1</v>
      </c>
      <c r="D22" s="12" t="inlineStr">
        <is>
          <t>-</t>
        </is>
      </c>
      <c r="E22" s="13" t="inlineStr"/>
    </row>
    <row r="23">
      <c r="B23" s="10" t="inlineStr">
        <is>
          <t>Air density ρ</t>
        </is>
      </c>
      <c r="C23" s="14" t="n">
        <v>1.25</v>
      </c>
      <c r="D23" s="12" t="inlineStr">
        <is>
          <t>kg/m³</t>
        </is>
      </c>
      <c r="E23" s="13" t="inlineStr">
        <is>
          <t>EN 1991-1-4 commonly uses 1.25; some National Annexes use 1.226.</t>
        </is>
      </c>
    </row>
    <row r="24">
      <c r="B24" s="10" t="inlineStr">
        <is>
          <t>Reference height z_ref (equivalent wind pressure for pole shaft)</t>
        </is>
      </c>
      <c r="C24" s="18">
        <f>0.6*C9</f>
        <v/>
      </c>
      <c r="D24" s="12" t="inlineStr">
        <is>
          <t>m</t>
        </is>
      </c>
      <c r="E24" s="13" t="inlineStr">
        <is>
          <t>Default = 0.6H (engineering simplification)</t>
        </is>
      </c>
    </row>
    <row r="25">
      <c r="B25" s="10" t="inlineStr">
        <is>
          <t>Turbulence factor k_I (default 1.0; adjust per NA)</t>
        </is>
      </c>
      <c r="C25" s="14" t="n">
        <v>1</v>
      </c>
      <c r="D25" s="12" t="inlineStr">
        <is>
          <t>-</t>
        </is>
      </c>
      <c r="E25" s="13" t="inlineStr"/>
    </row>
    <row r="26"/>
    <row r="27" ht="22" customHeight="1">
      <c r="B27" s="9" t="inlineStr">
        <is>
          <t>D. Coefficients &amp; Materials</t>
        </is>
      </c>
      <c r="C27" s="36" t="n"/>
      <c r="D27" s="36" t="n"/>
      <c r="E27" s="37" t="n"/>
    </row>
    <row r="28">
      <c r="B28" s="10" t="inlineStr">
        <is>
          <t>Shape/drag coefficient c_d,shaft (circular pole)</t>
        </is>
      </c>
      <c r="C28" s="14" t="n">
        <v>1.2</v>
      </c>
      <c r="D28" s="12" t="inlineStr">
        <is>
          <t>-</t>
        </is>
      </c>
      <c r="E28" s="13" t="inlineStr">
        <is>
          <t>Adjust per EN 40 / project specification</t>
        </is>
      </c>
    </row>
    <row r="29">
      <c r="B29" s="10" t="inlineStr">
        <is>
          <t>c_d,lum (luminaire / bracket arm)</t>
        </is>
      </c>
      <c r="C29" s="14" t="n">
        <v>1.3</v>
      </c>
      <c r="D29" s="12" t="inlineStr">
        <is>
          <t>-</t>
        </is>
      </c>
      <c r="E29" s="13" t="inlineStr"/>
    </row>
    <row r="30">
      <c r="B30" s="10" t="inlineStr">
        <is>
          <t>c_d,pan (PV panel / box)</t>
        </is>
      </c>
      <c r="C30" s="14" t="n">
        <v>1.8</v>
      </c>
      <c r="D30" s="12" t="inlineStr">
        <is>
          <t>-</t>
        </is>
      </c>
      <c r="E30" s="13" t="inlineStr"/>
    </row>
    <row r="31">
      <c r="B31" s="10" t="inlineStr">
        <is>
          <t>Pole self-weight G_k,pole</t>
        </is>
      </c>
      <c r="C31" s="14" t="n">
        <v>0.6</v>
      </c>
      <c r="D31" s="12" t="inlineStr">
        <is>
          <t>kN</t>
        </is>
      </c>
      <c r="E31" s="13" t="inlineStr">
        <is>
          <t>Includes pole &amp; fittings (excluding foundation)</t>
        </is>
      </c>
    </row>
    <row r="32">
      <c r="B32" s="10" t="inlineStr">
        <is>
          <t>Appurtenance self-weight G_k,app (luminaire, panel, etc.)</t>
        </is>
      </c>
      <c r="C32" s="14" t="n">
        <v>0.25</v>
      </c>
      <c r="D32" s="12" t="inlineStr">
        <is>
          <t>kN</t>
        </is>
      </c>
      <c r="E32" s="13" t="inlineStr"/>
    </row>
    <row r="33"/>
    <row r="34" ht="22" customHeight="1">
      <c r="B34" s="9" t="inlineStr">
        <is>
          <t>E. NA)</t>
        </is>
      </c>
      <c r="C34" s="36" t="n"/>
      <c r="D34" s="36" t="n"/>
      <c r="E34" s="37" t="n"/>
    </row>
    <row r="35">
      <c r="B35" s="10" t="inlineStr">
        <is>
          <t>γ_G (unfavourable permanent actions)</t>
        </is>
      </c>
      <c r="C35" s="14" t="n">
        <v>1.35</v>
      </c>
      <c r="D35" s="12" t="inlineStr">
        <is>
          <t>-</t>
        </is>
      </c>
      <c r="E35" s="13" t="inlineStr">
        <is>
          <t>Suggested value (verify with NA)</t>
        </is>
      </c>
    </row>
    <row r="36">
      <c r="B36" s="10" t="inlineStr">
        <is>
          <t>γ_Q (leading variable action: wind)</t>
        </is>
      </c>
      <c r="C36" s="14" t="n">
        <v>1.5</v>
      </c>
      <c r="D36" s="12" t="inlineStr">
        <is>
          <t>-</t>
        </is>
      </c>
      <c r="E36" s="13" t="inlineStr">
        <is>
          <t>Suggested value (verify with NA)</t>
        </is>
      </c>
    </row>
    <row r="37">
      <c r="B37" s="10" t="inlineStr">
        <is>
          <t>ψ0,w (wind as accompanying action)</t>
        </is>
      </c>
      <c r="C37" s="14" t="n">
        <v>0.6</v>
      </c>
      <c r="D37" s="12" t="inlineStr">
        <is>
          <t>-</t>
        </is>
      </c>
      <c r="E37" s="13" t="inlineStr">
        <is>
          <t>If no other variable actions exist, this may be neglected; still verify with the NA.</t>
        </is>
      </c>
    </row>
    <row r="38"/>
    <row r="39" ht="22" customHeight="1">
      <c r="B39" s="9" t="inlineStr">
        <is>
          <t>F. Footing &amp; Soil Inputs</t>
        </is>
      </c>
      <c r="C39" s="36" t="n"/>
      <c r="D39" s="36" t="n"/>
      <c r="E39" s="37" t="n"/>
    </row>
    <row r="40">
      <c r="B40" s="10" t="inlineStr">
        <is>
          <t>Foundation width B (in overturning direction)</t>
        </is>
      </c>
      <c r="C40" s="14" t="n">
        <v>1.2</v>
      </c>
      <c r="D40" s="12" t="inlineStr">
        <is>
          <t>m</t>
        </is>
      </c>
      <c r="E40" s="13" t="inlineStr"/>
    </row>
    <row r="41">
      <c r="B41" s="10" t="inlineStr">
        <is>
          <t>Foundation length L (perpendicular to overturning direction)</t>
        </is>
      </c>
      <c r="C41" s="14" t="n">
        <v>1.2</v>
      </c>
      <c r="D41" s="12" t="inlineStr">
        <is>
          <t>m</t>
        </is>
      </c>
      <c r="E41" s="13" t="inlineStr"/>
    </row>
    <row r="42">
      <c r="B42" s="10" t="inlineStr">
        <is>
          <t>Foundation thickness t</t>
        </is>
      </c>
      <c r="C42" s="14" t="n">
        <v>0.6</v>
      </c>
      <c r="D42" s="12" t="inlineStr">
        <is>
          <t>m</t>
        </is>
      </c>
      <c r="E42" s="13" t="inlineStr"/>
    </row>
    <row r="43">
      <c r="B43" s="10" t="inlineStr">
        <is>
          <t>Embedment depth Df (ground to foundation base)</t>
        </is>
      </c>
      <c r="C43" s="14" t="n">
        <v>1.4</v>
      </c>
      <c r="D43" s="12" t="inlineStr">
        <is>
          <t>m</t>
        </is>
      </c>
      <c r="E43" s="13" t="inlineStr">
        <is>
          <t>Includes blinding/backfill; used for soil cover self-weight</t>
        </is>
      </c>
    </row>
    <row r="44">
      <c r="B44" s="10" t="inlineStr">
        <is>
          <t>Concrete unit weight γ_c</t>
        </is>
      </c>
      <c r="C44" s="16" t="n">
        <v>24</v>
      </c>
      <c r="D44" s="12" t="inlineStr">
        <is>
          <t>kN/m³</t>
        </is>
      </c>
      <c r="E44" s="13" t="inlineStr"/>
    </row>
    <row r="45">
      <c r="B45" s="10" t="inlineStr">
        <is>
          <t>Soil unit weight γ_s</t>
        </is>
      </c>
      <c r="C45" s="16" t="n">
        <v>18</v>
      </c>
      <c r="D45" s="12" t="inlineStr">
        <is>
          <t>kN/m³</t>
        </is>
      </c>
      <c r="E45" s="13" t="inlineStr"/>
    </row>
    <row r="46">
      <c r="B46" s="10" t="inlineStr">
        <is>
          <t>Design bearing resistance q_d (or converted from allowable value)</t>
        </is>
      </c>
      <c r="C46" s="16" t="n">
        <v>150</v>
      </c>
      <c r="D46" s="12" t="inlineStr">
        <is>
          <t>kPa</t>
        </is>
      </c>
      <c r="E46" s="13" t="inlineStr">
        <is>
          <t>From geotechnical report or code (clarify whether it is a design value)</t>
        </is>
      </c>
    </row>
    <row r="47">
      <c r="B47" s="10" t="inlineStr">
        <is>
          <t>Friction coefficient μ (foundation base)</t>
        </is>
      </c>
      <c r="C47" s="14" t="n">
        <v>0.5</v>
      </c>
      <c r="D47" s="12" t="inlineStr">
        <is>
          <t>-</t>
        </is>
      </c>
      <c r="E47" s="13" t="inlineStr"/>
    </row>
    <row r="48">
      <c r="B48" s="10" t="inlineStr">
        <is>
          <t>Include passive soil resistance? (0=No, 1=Yes)</t>
        </is>
      </c>
      <c r="C48" s="19" t="n">
        <v>0</v>
      </c>
      <c r="D48" s="12" t="inlineStr">
        <is>
          <t>-</t>
        </is>
      </c>
      <c r="E48" s="13" t="inlineStr">
        <is>
          <t>Not included by default (conservative)</t>
        </is>
      </c>
    </row>
    <row r="49">
      <c r="B49" s="10" t="inlineStr">
        <is>
          <t>Passive resistance R_p can be included (if the switch above = 1).</t>
        </is>
      </c>
      <c r="C49" s="14" t="n">
        <v>0</v>
      </c>
      <c r="D49" s="12" t="inlineStr">
        <is>
          <t>kN</t>
        </is>
      </c>
      <c r="E49" s="13" t="inlineStr">
        <is>
          <t>Calculate from project soil parameters/embedment or use a justified assumption</t>
        </is>
      </c>
    </row>
  </sheetData>
  <mergeCells count="7">
    <mergeCell ref="B27:E27"/>
    <mergeCell ref="B1:E1"/>
    <mergeCell ref="B8:E8"/>
    <mergeCell ref="B16:E16"/>
    <mergeCell ref="B39:E39"/>
    <mergeCell ref="B3:E3"/>
    <mergeCell ref="B34:E34"/>
  </mergeCells>
  <pageMargins left="0.7" right="0.7" top="0.75" bottom="0.75" header="0.3" footer="0.3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8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40" customWidth="1" min="2" max="2"/>
    <col width="18" customWidth="1" min="3" max="3"/>
    <col width="12" customWidth="1" min="4" max="4"/>
    <col width="52" customWidth="1" min="5" max="5"/>
    <col width="2" customWidth="1" min="6" max="6"/>
  </cols>
  <sheetData>
    <row r="1" ht="22" customHeight="1">
      <c r="B1" s="8" t="inlineStr">
        <is>
          <t>Wind calculation (simplified)</t>
        </is>
      </c>
    </row>
    <row r="2"/>
    <row r="3" ht="22" customHeight="1">
      <c r="B3" s="9" t="inlineStr">
        <is>
          <t>A. Basic wind velocity</t>
        </is>
      </c>
      <c r="C3" s="36" t="n"/>
      <c r="D3" s="36" t="n"/>
      <c r="E3" s="37" t="n"/>
    </row>
    <row r="4">
      <c r="B4" s="10" t="inlineStr">
        <is>
          <t>v_b = c_dir · c_season · v_b,0</t>
        </is>
      </c>
      <c r="C4" s="20">
        <f>01_Inputs!C18*01_Inputs!C19*01_Inputs!C17</f>
        <v/>
      </c>
      <c r="D4" s="12" t="inlineStr">
        <is>
          <t>m/s</t>
        </is>
      </c>
      <c r="E4" s="13" t="inlineStr">
        <is>
          <t>EN 1991-1-4: basic wind velocity</t>
        </is>
      </c>
    </row>
    <row r="5"/>
    <row r="6" ht="22" customHeight="1">
      <c r="B6" s="9" t="inlineStr">
        <is>
          <t>B. Height-dependent parameters</t>
        </is>
      </c>
      <c r="C6" s="36" t="n"/>
      <c r="D6" s="36" t="n"/>
      <c r="E6" s="37" t="n"/>
    </row>
    <row r="7" ht="20" customHeight="1">
      <c r="B7" s="21" t="inlineStr">
        <is>
          <t>Height z</t>
        </is>
      </c>
      <c r="C7" s="21" t="inlineStr">
        <is>
          <t>m</t>
        </is>
      </c>
      <c r="D7" s="21" t="inlineStr"/>
      <c r="E7" s="21" t="inlineStr">
        <is>
          <t>Notes</t>
        </is>
      </c>
    </row>
    <row r="8">
      <c r="B8" s="22" t="inlineStr">
        <is>
          <t>z_ref (pole shaft)</t>
        </is>
      </c>
      <c r="C8" s="18">
        <f>01_Inputs!C24</f>
        <v/>
      </c>
      <c r="D8" s="23" t="inlineStr"/>
      <c r="E8" s="23" t="inlineStr"/>
    </row>
    <row r="9">
      <c r="B9" s="22" t="inlineStr">
        <is>
          <t>z_lum (luminaire)</t>
        </is>
      </c>
      <c r="C9" s="18">
        <f>01_Inputs!C11</f>
        <v/>
      </c>
      <c r="D9" s="23" t="inlineStr"/>
      <c r="E9" s="23" t="inlineStr"/>
    </row>
    <row r="10">
      <c r="B10" s="22" t="inlineStr">
        <is>
          <t>z_pan (PV panel)</t>
        </is>
      </c>
      <c r="C10" s="18">
        <f>01_Inputs!C13</f>
        <v/>
      </c>
      <c r="D10" s="23" t="inlineStr"/>
      <c r="E10" s="23" t="inlineStr"/>
    </row>
    <row r="11"/>
    <row r="12" ht="22" customHeight="1">
      <c r="B12" s="9" t="inlineStr">
        <is>
          <t>C. Calculations: c_r(z), v_m(z), I_v(z), q_p(z)</t>
        </is>
      </c>
      <c r="C12" s="36" t="n"/>
      <c r="D12" s="36" t="n"/>
      <c r="E12" s="37" t="n"/>
    </row>
    <row r="13" ht="28" customHeight="1">
      <c r="B13" s="24" t="inlineStr">
        <is>
          <t>Location</t>
        </is>
      </c>
      <c r="C13" s="24" t="inlineStr">
        <is>
          <t>z (m)</t>
        </is>
      </c>
      <c r="D13" s="24" t="inlineStr">
        <is>
          <t>c_r(z)</t>
        </is>
      </c>
      <c r="E13" s="24" t="inlineStr">
        <is>
          <t>v_m(z) (m/s)</t>
        </is>
      </c>
      <c r="F13" s="24" t="inlineStr">
        <is>
          <t>I_v(z)</t>
        </is>
      </c>
      <c r="G13" s="24" t="inlineStr">
        <is>
          <t>q_p(z) (kN/m²)</t>
        </is>
      </c>
    </row>
    <row r="14">
      <c r="B14" s="25" t="inlineStr">
        <is>
          <t>Pole shaft @ z_ref</t>
        </is>
      </c>
      <c r="C14" s="18">
        <f>C8</f>
        <v/>
      </c>
      <c r="D14" s="17">
        <f>01_Inputs!C21*LN(C14/01_Inputs!C20)</f>
        <v/>
      </c>
      <c r="E14" s="26">
        <f>D14*01_Inputs!C22*C4</f>
        <v/>
      </c>
      <c r="F14" s="17">
        <f>01_Inputs!C25/LN(C14/01_Inputs!C20)</f>
        <v/>
      </c>
      <c r="G14" s="17">
        <f>(1+7*F14)*0.5*01_Inputs!C23*POWER(E14,2)/1000</f>
        <v/>
      </c>
    </row>
    <row r="15">
      <c r="B15" s="25" t="inlineStr">
        <is>
          <t>Luminaire @ z_lum</t>
        </is>
      </c>
      <c r="C15" s="18">
        <f>C9</f>
        <v/>
      </c>
      <c r="D15" s="17">
        <f>01_Inputs!C21*LN(C15/01_Inputs!C20)</f>
        <v/>
      </c>
      <c r="E15" s="26">
        <f>D15*01_Inputs!C22*C4</f>
        <v/>
      </c>
      <c r="F15" s="17">
        <f>01_Inputs!C25/LN(C15/01_Inputs!C20)</f>
        <v/>
      </c>
      <c r="G15" s="17">
        <f>(1+7*F15)*0.5*01_Inputs!C23*POWER(E15,2)/1000</f>
        <v/>
      </c>
    </row>
    <row r="16">
      <c r="B16" s="25" t="inlineStr">
        <is>
          <t>PV panel @ z_pan</t>
        </is>
      </c>
      <c r="C16" s="18">
        <f>C10</f>
        <v/>
      </c>
      <c r="D16" s="17">
        <f>01_Inputs!C21*LN(C16/01_Inputs!C20)</f>
        <v/>
      </c>
      <c r="E16" s="26">
        <f>D16*01_Inputs!C22*C4</f>
        <v/>
      </c>
      <c r="F16" s="17">
        <f>01_Inputs!C25/LN(C16/01_Inputs!C20)</f>
        <v/>
      </c>
      <c r="G16" s="17">
        <f>(1+7*F16)*0.5*01_Inputs!C23*POWER(E16,2)/1000</f>
        <v/>
      </c>
    </row>
    <row r="17"/>
    <row r="18" ht="34" customHeight="1">
      <c r="B18" s="27" t="inlineStr">
        <is>
          <t>Reference</t>
        </is>
      </c>
      <c r="C18" s="6" t="inlineStr">
        <is>
          <t>EN 1991-1-4 (Clause 4.5): q_p(z) includes turbulence via (1+7·I_v).</t>
        </is>
      </c>
    </row>
  </sheetData>
  <mergeCells count="5">
    <mergeCell ref="B1:E1"/>
    <mergeCell ref="B12:E12"/>
    <mergeCell ref="B6:E6"/>
    <mergeCell ref="C18:E18"/>
    <mergeCell ref="B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7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40" customWidth="1" min="2" max="2"/>
    <col width="18" customWidth="1" min="3" max="3"/>
    <col width="12" customWidth="1" min="4" max="4"/>
    <col width="52" customWidth="1" min="5" max="5"/>
    <col width="2" customWidth="1" min="6" max="6"/>
  </cols>
  <sheetData>
    <row r="1" ht="22" customHeight="1">
      <c r="B1" s="8" t="inlineStr">
        <is>
          <t>Wind → base actions</t>
        </is>
      </c>
    </row>
    <row r="2"/>
    <row r="3" ht="22" customHeight="1">
      <c r="B3" s="9" t="inlineStr">
        <is>
          <t>A. Projected areas &amp; wind forces</t>
        </is>
      </c>
      <c r="C3" s="36" t="n"/>
      <c r="D3" s="36" t="n"/>
      <c r="E3" s="37" t="n"/>
    </row>
    <row r="4" ht="28" customHeight="1">
      <c r="B4" s="24" t="inlineStr">
        <is>
          <t>Component</t>
        </is>
      </c>
      <c r="C4" s="24" t="inlineStr">
        <is>
          <t>Area A (m²)</t>
        </is>
      </c>
      <c r="D4" s="24" t="inlineStr">
        <is>
          <t>Peak velocity pressure q_p (kN/m²)</t>
        </is>
      </c>
      <c r="E4" s="24" t="inlineStr">
        <is>
          <t>Coefficient c_d</t>
        </is>
      </c>
      <c r="F4" s="24" t="inlineStr">
        <is>
          <t>Horizontal force F (kN)</t>
        </is>
      </c>
      <c r="G4" s="24" t="inlineStr">
        <is>
          <t>Lever arm z (m)</t>
        </is>
      </c>
      <c r="H4" s="24" t="inlineStr">
        <is>
          <t>Moment M (kN·m)</t>
        </is>
      </c>
    </row>
    <row r="5">
      <c r="B5" s="28" t="inlineStr">
        <is>
          <t>Pole shaft (equivalent uniform)</t>
        </is>
      </c>
      <c r="C5" s="17">
        <f>01_Inputs!C9*01_Inputs!C10</f>
        <v/>
      </c>
      <c r="D5" s="17">
        <f>'02_Wind_EN1991'!G14</f>
        <v/>
      </c>
      <c r="E5" s="18">
        <f>01_Inputs!C28</f>
        <v/>
      </c>
      <c r="F5" s="17">
        <f>C5*D5*E5</f>
        <v/>
      </c>
      <c r="G5" s="18">
        <f>0.5*01_Inputs!C9</f>
        <v/>
      </c>
      <c r="H5" s="17">
        <f>F5*G5</f>
        <v/>
      </c>
    </row>
    <row r="6">
      <c r="B6" s="28" t="inlineStr">
        <is>
          <t>Luminaire / bracket arm</t>
        </is>
      </c>
      <c r="C6" s="17">
        <f>01_Inputs!C12</f>
        <v/>
      </c>
      <c r="D6" s="17">
        <f>'02_Wind_EN1991'!G15</f>
        <v/>
      </c>
      <c r="E6" s="18">
        <f>01_Inputs!C29</f>
        <v/>
      </c>
      <c r="F6" s="17">
        <f>C6*D6*E6</f>
        <v/>
      </c>
      <c r="G6" s="18">
        <f>01_Inputs!C11</f>
        <v/>
      </c>
      <c r="H6" s="17">
        <f>F6*G6</f>
        <v/>
      </c>
    </row>
    <row r="7">
      <c r="B7" s="28" t="inlineStr">
        <is>
          <t>PV panel / box</t>
        </is>
      </c>
      <c r="C7" s="17">
        <f>01_Inputs!C14</f>
        <v/>
      </c>
      <c r="D7" s="17">
        <f>'02_Wind_EN1991'!G16</f>
        <v/>
      </c>
      <c r="E7" s="18">
        <f>01_Inputs!C30</f>
        <v/>
      </c>
      <c r="F7" s="17">
        <f>C7*D7*E7</f>
        <v/>
      </c>
      <c r="G7" s="18">
        <f>01_Inputs!C13</f>
        <v/>
      </c>
      <c r="H7" s="17">
        <f>F7*G7</f>
        <v/>
      </c>
    </row>
    <row r="8"/>
    <row r="9" ht="22" customHeight="1">
      <c r="B9" s="9" t="inlineStr">
        <is>
          <t>B. Resultants &amp; design values (ULS)</t>
        </is>
      </c>
      <c r="C9" s="36" t="n"/>
      <c r="D9" s="36" t="n"/>
      <c r="E9" s="37" t="n"/>
    </row>
    <row r="10">
      <c r="B10" s="10" t="inlineStr">
        <is>
          <t>Horizontal shear (characteristic) V_k = ΣF</t>
        </is>
      </c>
      <c r="C10" s="17">
        <f>F5+F6+F7</f>
        <v/>
      </c>
      <c r="D10" s="12" t="inlineStr">
        <is>
          <t>kN</t>
        </is>
      </c>
      <c r="E10" s="13" t="inlineStr"/>
    </row>
    <row r="11">
      <c r="B11" s="10" t="inlineStr">
        <is>
          <t>Overturning moment (characteristic) M_k = ΣM</t>
        </is>
      </c>
      <c r="C11" s="17">
        <f>H5+H6+H7</f>
        <v/>
      </c>
      <c r="D11" s="12" t="inlineStr">
        <is>
          <t>kN·m</t>
        </is>
      </c>
      <c r="E11" s="13" t="inlineStr"/>
    </row>
    <row r="12">
      <c r="B12" s="10" t="inlineStr">
        <is>
          <t>Horizontal shear (design) V_d = γ_Q · V_k</t>
        </is>
      </c>
      <c r="C12" s="17">
        <f>01_Inputs!C36*C10</f>
        <v/>
      </c>
      <c r="D12" s="12" t="inlineStr">
        <is>
          <t>kN</t>
        </is>
      </c>
      <c r="E12" s="13" t="inlineStr"/>
    </row>
    <row r="13">
      <c r="B13" s="10" t="inlineStr">
        <is>
          <t>Overturning moment (design) M_d = γ_Q · M_k</t>
        </is>
      </c>
      <c r="C13" s="17">
        <f>01_Inputs!C36*C11</f>
        <v/>
      </c>
      <c r="D13" s="12" t="inlineStr">
        <is>
          <t>kN·m</t>
        </is>
      </c>
      <c r="E13" s="13" t="inlineStr"/>
    </row>
    <row r="14">
      <c r="B14" s="10" t="inlineStr">
        <is>
          <t>Vertical permanent action (characteristic) G_k = G_k,pole + G_k,app</t>
        </is>
      </c>
      <c r="C14" s="18">
        <f>01_Inputs!C31+01_Inputs!C32</f>
        <v/>
      </c>
      <c r="D14" s="12" t="inlineStr">
        <is>
          <t>kN</t>
        </is>
      </c>
      <c r="E14" s="13" t="inlineStr"/>
    </row>
    <row r="15">
      <c r="B15" s="10" t="inlineStr">
        <is>
          <t>Vertical permanent action (design) G_d = γ_G · G_k</t>
        </is>
      </c>
      <c r="C15" s="18">
        <f>01_Inputs!C35*C14</f>
        <v/>
      </c>
      <c r="D15" s="12" t="inlineStr">
        <is>
          <t>kN</t>
        </is>
      </c>
      <c r="E15" s="13" t="inlineStr">
        <is>
          <t>(Pole + equipment only; excludes foundation and soil cover self-weight)</t>
        </is>
      </c>
    </row>
    <row r="16"/>
    <row r="17" ht="40" customHeight="1">
      <c r="B17" s="27" t="inlineStr">
        <is>
          <t>Notes</t>
        </is>
      </c>
      <c r="C17" s="6" t="inlineStr">
        <is>
          <t>Pole shaft uses equivalent projected area H·D_avg, and wind pressure is taken at z_ref (0.6H) as a simplification. For higher fidelity, segment the pole and sum the forces/moments.</t>
        </is>
      </c>
    </row>
  </sheetData>
  <mergeCells count="4">
    <mergeCell ref="B9:E9"/>
    <mergeCell ref="B1:E1"/>
    <mergeCell ref="C17:E17"/>
    <mergeCell ref="B3: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36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44" customWidth="1" min="2" max="2"/>
    <col width="18" customWidth="1" min="3" max="3"/>
    <col width="12" customWidth="1" min="4" max="4"/>
    <col width="52" customWidth="1" min="5" max="5"/>
    <col width="2" customWidth="1" min="6" max="6"/>
  </cols>
  <sheetData>
    <row r="1" ht="22" customHeight="1">
      <c r="B1" s="8" t="inlineStr">
        <is>
          <t>Foundation checks (simplified)</t>
        </is>
      </c>
    </row>
    <row r="2"/>
    <row r="3" ht="22" customHeight="1">
      <c r="B3" s="9" t="inlineStr">
        <is>
          <t>A. Self weight &amp; axial load</t>
        </is>
      </c>
      <c r="C3" s="36" t="n"/>
      <c r="D3" s="36" t="n"/>
      <c r="E3" s="37" t="n"/>
    </row>
    <row r="4">
      <c r="B4" s="10" t="inlineStr">
        <is>
          <t>Foundation volume V_f = B·L·t</t>
        </is>
      </c>
      <c r="C4" s="17">
        <f>01_Inputs!C40*01_Inputs!C41*01_Inputs!C42</f>
        <v/>
      </c>
      <c r="D4" s="12" t="inlineStr">
        <is>
          <t>m³</t>
        </is>
      </c>
      <c r="E4" s="13" t="inlineStr"/>
    </row>
    <row r="5">
      <c r="B5" s="10" t="inlineStr">
        <is>
          <t>Foundation self-weight G_k,f = V_f·γ_c</t>
        </is>
      </c>
      <c r="C5" s="18">
        <f>C4*01_Inputs!C44</f>
        <v/>
      </c>
      <c r="D5" s="12" t="inlineStr">
        <is>
          <t>kN</t>
        </is>
      </c>
      <c r="E5" s="13" t="inlineStr"/>
    </row>
    <row r="6">
      <c r="B6" s="10" t="inlineStr">
        <is>
          <t>Soil cover volume V_s = B·L·max(Df−t,0)</t>
        </is>
      </c>
      <c r="C6" s="17">
        <f>01_Inputs!C40*01_Inputs!C41*MAX(01_Inputs!C43-01_Inputs!C42,0)</f>
        <v/>
      </c>
      <c r="D6" s="12" t="inlineStr">
        <is>
          <t>m³</t>
        </is>
      </c>
      <c r="E6" s="13" t="inlineStr"/>
    </row>
    <row r="7">
      <c r="B7" s="10" t="inlineStr">
        <is>
          <t>Soil cover self-weight G_k,s = V_s·γ_s</t>
        </is>
      </c>
      <c r="C7" s="18">
        <f>C6*01_Inputs!C45</f>
        <v/>
      </c>
      <c r="D7" s="12" t="inlineStr">
        <is>
          <t>kN</t>
        </is>
      </c>
      <c r="E7" s="13" t="inlineStr"/>
    </row>
    <row r="8">
      <c r="B8" s="10" t="inlineStr">
        <is>
          <t>Total permanent action (characteristic) G_k,total = G_k,pole+app + G_k,f + G_k,s</t>
        </is>
      </c>
      <c r="C8" s="18">
        <f>03_Loads_EN40!C14+C5+C7</f>
        <v/>
      </c>
      <c r="D8" s="12" t="inlineStr">
        <is>
          <t>kN</t>
        </is>
      </c>
      <c r="E8" s="13" t="inlineStr"/>
    </row>
    <row r="9">
      <c r="B9" s="10" t="inlineStr">
        <is>
          <t>Design axial force N_d = γ_G · G_k,total</t>
        </is>
      </c>
      <c r="C9" s="18">
        <f>01_Inputs!C35*C8</f>
        <v/>
      </c>
      <c r="D9" s="12" t="inlineStr">
        <is>
          <t>kN</t>
        </is>
      </c>
      <c r="E9" s="13" t="inlineStr"/>
    </row>
    <row r="10"/>
    <row r="11" ht="22" customHeight="1">
      <c r="B11" s="9" t="inlineStr">
        <is>
          <t>B. Bearing pressure &amp; eccentricity</t>
        </is>
      </c>
      <c r="C11" s="36" t="n"/>
      <c r="D11" s="36" t="n"/>
      <c r="E11" s="37" t="n"/>
    </row>
    <row r="12">
      <c r="B12" s="10" t="inlineStr">
        <is>
          <t>N_d</t>
        </is>
      </c>
      <c r="C12" s="17">
        <f>03_Loads_EN40!C13/C9</f>
        <v/>
      </c>
      <c r="D12" s="12" t="inlineStr">
        <is>
          <t>m</t>
        </is>
      </c>
      <c r="E12" s="13" t="inlineStr"/>
    </row>
    <row r="13">
      <c r="B13" s="10" t="inlineStr">
        <is>
          <t>(B·L)</t>
        </is>
      </c>
      <c r="C13" s="26">
        <f>C9/(01_Inputs!C40*01_Inputs!C41)</f>
        <v/>
      </c>
      <c r="D13" s="12" t="inlineStr">
        <is>
          <t>kPa</t>
        </is>
      </c>
      <c r="E13" s="13" t="inlineStr">
        <is>
          <t>1 kN/m² = 1 kPa</t>
        </is>
      </c>
    </row>
    <row r="14">
      <c r="B14" s="10" t="inlineStr">
        <is>
          <t>q_min (if e ≤ B/6: q_avg·(1−6e/B); otherwise 0)</t>
        </is>
      </c>
      <c r="C14" s="26">
        <f>IF(C12&lt;=(01_Inputs!C40/6),MAX(C13*(1-6*C12/01_Inputs!C40),0),0)</f>
        <v/>
      </c>
      <c r="D14" s="12" t="inlineStr">
        <is>
          <t>kPa</t>
        </is>
      </c>
      <c r="E14" s="13" t="inlineStr"/>
    </row>
    <row r="15">
      <c r="B15" s="10" t="inlineStr">
        <is>
          <t>q_max (if e ≤ B/6: q_avg·(1+6e/B); otherwise 2N/(3L(B/2−e)))</t>
        </is>
      </c>
      <c r="C15" s="26">
        <f>IF(C12&lt;=(01_Inputs!C40/6),C13*(1+6*C12/01_Inputs!C40), IF(C12&gt;=(01_Inputs!C40/2), 1E9, 2*C9/(3*01_Inputs!C41*MAX(01_Inputs!C40/2-C12,0.001))))</f>
        <v/>
      </c>
      <c r="D15" s="12" t="inlineStr">
        <is>
          <t>kPa</t>
        </is>
      </c>
      <c r="E15" s="13" t="inlineStr"/>
    </row>
    <row r="16">
      <c r="B16" s="10" t="inlineStr">
        <is>
          <t>Design bearing resistance q_d (input)</t>
        </is>
      </c>
      <c r="C16" s="26">
        <f>01_Inputs!C46</f>
        <v/>
      </c>
      <c r="D16" s="12" t="inlineStr">
        <is>
          <t>kPa</t>
        </is>
      </c>
      <c r="E16" s="13" t="inlineStr"/>
    </row>
    <row r="17">
      <c r="B17" s="10" t="inlineStr">
        <is>
          <t>q_d</t>
        </is>
      </c>
      <c r="C17" s="18">
        <f>C15/C16</f>
        <v/>
      </c>
      <c r="D17" s="12" t="inlineStr">
        <is>
          <t>-</t>
        </is>
      </c>
      <c r="E17" s="13" t="inlineStr"/>
    </row>
    <row r="18">
      <c r="B18" s="10" t="inlineStr">
        <is>
          <t>Bearing check</t>
        </is>
      </c>
      <c r="C18" s="29">
        <f>IF(AND(C15&lt;=C16,C12&lt;(01_Inputs!C40/2)),"PASS","FAIL")</f>
        <v/>
      </c>
      <c r="D18" s="12" t="inlineStr"/>
      <c r="E18" s="13" t="inlineStr">
        <is>
          <t>PASS if q_max ≤ q_d and e &lt; B/2</t>
        </is>
      </c>
    </row>
    <row r="19"/>
    <row r="20" ht="22" customHeight="1">
      <c r="B20" s="9" t="inlineStr">
        <is>
          <t>C. Overturning &amp; sliding</t>
        </is>
      </c>
      <c r="C20" s="36" t="n"/>
      <c r="D20" s="36" t="n"/>
      <c r="E20" s="37" t="n"/>
    </row>
    <row r="21">
      <c r="B21" s="10" t="inlineStr">
        <is>
          <t>Restoring moment (simplified) M_res = N_d · B/2</t>
        </is>
      </c>
      <c r="C21" s="26">
        <f>C9*(01_Inputs!C40/2)</f>
        <v/>
      </c>
      <c r="D21" s="12" t="inlineStr">
        <is>
          <t>kN·m</t>
        </is>
      </c>
      <c r="E21" s="13" t="inlineStr"/>
    </row>
    <row r="22">
      <c r="B22" s="10" t="inlineStr">
        <is>
          <t>M_d</t>
        </is>
      </c>
      <c r="C22" s="18">
        <f>C21/03_Loads_EN40!C13</f>
        <v/>
      </c>
      <c r="D22" s="12" t="inlineStr">
        <is>
          <t>-</t>
        </is>
      </c>
      <c r="E22" s="13" t="inlineStr">
        <is>
          <t>For reference only (Eurocode designs are typically governed by bearing/no-lift-off checks).</t>
        </is>
      </c>
    </row>
    <row r="23">
      <c r="B23" s="10" t="inlineStr">
        <is>
          <t>Sliding resistance R = μ·N_d + (include passive?)*R_p</t>
        </is>
      </c>
      <c r="C23" s="17">
        <f>01_Inputs!C47*C9+IF(01_Inputs!C48=1,01_Inputs!C49,0)</f>
        <v/>
      </c>
      <c r="D23" s="12" t="inlineStr">
        <is>
          <t>kN</t>
        </is>
      </c>
      <c r="E23" s="13" t="inlineStr"/>
    </row>
    <row r="24">
      <c r="B24" s="10" t="inlineStr">
        <is>
          <t>R</t>
        </is>
      </c>
      <c r="C24" s="18">
        <f>03_Loads_EN40!C12/C23</f>
        <v/>
      </c>
      <c r="D24" s="12" t="inlineStr">
        <is>
          <t>-</t>
        </is>
      </c>
      <c r="E24" s="13" t="inlineStr"/>
    </row>
    <row r="25">
      <c r="B25" s="10" t="inlineStr">
        <is>
          <t>Sliding check</t>
        </is>
      </c>
      <c r="C25" s="29">
        <f>IF(03_Loads_EN40!C12&lt;=C23,"PASS","FAIL")</f>
        <v/>
      </c>
      <c r="D25" s="12" t="inlineStr"/>
      <c r="E25" s="13" t="inlineStr">
        <is>
          <t>PASS if V_d ≤ R</t>
        </is>
      </c>
    </row>
    <row r="26"/>
    <row r="27" ht="22" customHeight="1">
      <c r="B27" s="9" t="inlineStr">
        <is>
          <t>D. Key outputs for summary</t>
        </is>
      </c>
      <c r="C27" s="36" t="n"/>
      <c r="D27" s="36" t="n"/>
      <c r="E27" s="37" t="n"/>
    </row>
    <row r="28">
      <c r="B28" s="30" t="inlineStr">
        <is>
          <t>Outputs</t>
        </is>
      </c>
      <c r="C28" s="30" t="inlineStr">
        <is>
          <t>Value</t>
        </is>
      </c>
      <c r="D28" s="30" t="inlineStr">
        <is>
          <t>Unit</t>
        </is>
      </c>
    </row>
    <row r="29">
      <c r="B29" s="23" t="inlineStr">
        <is>
          <t>N_d</t>
        </is>
      </c>
      <c r="C29" s="18">
        <f>C9</f>
        <v/>
      </c>
      <c r="D29" s="25" t="inlineStr">
        <is>
          <t>kN</t>
        </is>
      </c>
    </row>
    <row r="30">
      <c r="B30" s="23" t="inlineStr">
        <is>
          <t>V_d</t>
        </is>
      </c>
      <c r="C30" s="17">
        <f>'03_Loads_EN40'!C12</f>
        <v/>
      </c>
      <c r="D30" s="25" t="inlineStr">
        <is>
          <t>kN</t>
        </is>
      </c>
    </row>
    <row r="31">
      <c r="B31" s="23" t="inlineStr">
        <is>
          <t>M_d</t>
        </is>
      </c>
      <c r="C31" s="17">
        <f>'03_Loads_EN40'!C13</f>
        <v/>
      </c>
      <c r="D31" s="25" t="inlineStr">
        <is>
          <t>kN·m</t>
        </is>
      </c>
    </row>
    <row r="32">
      <c r="B32" s="23" t="inlineStr">
        <is>
          <t>e</t>
        </is>
      </c>
      <c r="C32" s="17">
        <f>C12</f>
        <v/>
      </c>
      <c r="D32" s="25" t="inlineStr">
        <is>
          <t>m</t>
        </is>
      </c>
    </row>
    <row r="33">
      <c r="B33" s="23" t="inlineStr">
        <is>
          <t>q_max</t>
        </is>
      </c>
      <c r="C33" s="26">
        <f>C15</f>
        <v/>
      </c>
      <c r="D33" s="25" t="inlineStr">
        <is>
          <t>kPa</t>
        </is>
      </c>
    </row>
    <row r="34">
      <c r="B34" s="23" t="inlineStr">
        <is>
          <t>q_d</t>
        </is>
      </c>
      <c r="C34" s="26">
        <f>C16</f>
        <v/>
      </c>
      <c r="D34" s="25" t="inlineStr">
        <is>
          <t>kPa</t>
        </is>
      </c>
    </row>
    <row r="35">
      <c r="B35" s="23" t="inlineStr">
        <is>
          <t>Bearing PASS?</t>
        </is>
      </c>
      <c r="C35" s="31">
        <f>C18</f>
        <v/>
      </c>
      <c r="D35" s="25" t="inlineStr"/>
    </row>
    <row r="36">
      <c r="B36" s="23" t="inlineStr">
        <is>
          <t>Sliding PASS?</t>
        </is>
      </c>
      <c r="C36" s="31">
        <f>C25</f>
        <v/>
      </c>
      <c r="D36" s="25" t="inlineStr"/>
    </row>
  </sheetData>
  <mergeCells count="5">
    <mergeCell ref="B27:E27"/>
    <mergeCell ref="B1:E1"/>
    <mergeCell ref="B11:E11"/>
    <mergeCell ref="B3:E3"/>
    <mergeCell ref="B20:E20"/>
  </mergeCells>
  <conditionalFormatting sqref="C18">
    <cfRule type="expression" priority="1" dxfId="0">
      <formula>C18="PASS"</formula>
    </cfRule>
    <cfRule type="expression" priority="2" dxfId="1">
      <formula>C18="FAIL"</formula>
    </cfRule>
  </conditionalFormatting>
  <conditionalFormatting sqref="C25">
    <cfRule type="expression" priority="3" dxfId="0">
      <formula>C25="PASS"</formula>
    </cfRule>
    <cfRule type="expression" priority="4" dxfId="1">
      <formula>C25="FAIL"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5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40" customWidth="1" min="2" max="2"/>
    <col width="22" customWidth="1" min="3" max="3"/>
    <col width="16" customWidth="1" min="4" max="4"/>
    <col width="52" customWidth="1" min="5" max="5"/>
    <col width="2" customWidth="1" min="6" max="6"/>
  </cols>
  <sheetData>
    <row r="1" ht="26" customHeight="1">
      <c r="B1" s="1" t="inlineStr">
        <is>
          <t>Summary</t>
        </is>
      </c>
    </row>
    <row r="2"/>
    <row r="3" ht="38" customHeight="1">
      <c r="B3" s="32" t="inlineStr">
        <is>
          <t>Overall</t>
        </is>
      </c>
      <c r="C3" s="33">
        <f>IF(AND(04_Foundation!C18="PASS",04_Foundation!C25="PASS"),"PASS","FAIL")</f>
        <v/>
      </c>
      <c r="D3" s="34" t="inlineStr">
        <is>
          <t>（ULS）</t>
        </is>
      </c>
      <c r="E3" s="35" t="inlineStr">
        <is>
          <t>If FAIL: first increase B or embedment/soil cover, improve soil bearing parameters, or reduce wind input assumptions.</t>
        </is>
      </c>
    </row>
    <row r="4"/>
    <row r="5" ht="22" customHeight="1">
      <c r="B5" s="9" t="inlineStr">
        <is>
          <t>Key values</t>
        </is>
      </c>
      <c r="C5" s="36" t="n"/>
      <c r="D5" s="36" t="n"/>
      <c r="E5" s="37" t="n"/>
    </row>
    <row r="6">
      <c r="B6" s="10" t="inlineStr">
        <is>
          <t>Design axial force N_d</t>
        </is>
      </c>
      <c r="C6" s="18">
        <f>04_Foundation!C9</f>
        <v/>
      </c>
      <c r="D6" s="12" t="inlineStr">
        <is>
          <t>kN</t>
        </is>
      </c>
      <c r="E6" s="13" t="inlineStr"/>
    </row>
    <row r="7">
      <c r="B7" s="10" t="inlineStr">
        <is>
          <t>Design shear V_d</t>
        </is>
      </c>
      <c r="C7" s="17">
        <f>03_Loads_EN40!C12</f>
        <v/>
      </c>
      <c r="D7" s="12" t="inlineStr">
        <is>
          <t>kN</t>
        </is>
      </c>
      <c r="E7" s="13" t="inlineStr"/>
    </row>
    <row r="8">
      <c r="B8" s="10" t="inlineStr">
        <is>
          <t>Design moment M_d</t>
        </is>
      </c>
      <c r="C8" s="17">
        <f>03_Loads_EN40!C13</f>
        <v/>
      </c>
      <c r="D8" s="12" t="inlineStr">
        <is>
          <t>kN·m</t>
        </is>
      </c>
      <c r="E8" s="13" t="inlineStr"/>
    </row>
    <row r="9">
      <c r="B9" s="10" t="inlineStr">
        <is>
          <t>Eccentricity e</t>
        </is>
      </c>
      <c r="C9" s="17">
        <f>04_Foundation!C12</f>
        <v/>
      </c>
      <c r="D9" s="12" t="inlineStr">
        <is>
          <t>m</t>
        </is>
      </c>
      <c r="E9" s="13" t="inlineStr">
        <is>
          <t>Limits (no lift-off): e &lt; B/2; middle-third rule: e ≤ B/6</t>
        </is>
      </c>
    </row>
    <row r="10">
      <c r="B10" s="10" t="inlineStr">
        <is>
          <t>q_max</t>
        </is>
      </c>
      <c r="C10" s="26">
        <f>04_Foundation!C15</f>
        <v/>
      </c>
      <c r="D10" s="12" t="inlineStr">
        <is>
          <t>kPa</t>
        </is>
      </c>
      <c r="E10" s="13" t="inlineStr"/>
    </row>
    <row r="11">
      <c r="B11" s="10" t="inlineStr">
        <is>
          <t>q_d</t>
        </is>
      </c>
      <c r="C11" s="26">
        <f>01_Inputs!C46</f>
        <v/>
      </c>
      <c r="D11" s="12" t="inlineStr">
        <is>
          <t>kPa</t>
        </is>
      </c>
      <c r="E11" s="13" t="inlineStr"/>
    </row>
    <row r="12">
      <c r="B12" s="10" t="inlineStr">
        <is>
          <t>Bearing utilization</t>
        </is>
      </c>
      <c r="C12" s="18">
        <f>04_Foundation!C17</f>
        <v/>
      </c>
      <c r="D12" s="12" t="inlineStr">
        <is>
          <t>-</t>
        </is>
      </c>
      <c r="E12" s="13" t="inlineStr"/>
    </row>
    <row r="13">
      <c r="B13" s="10" t="inlineStr">
        <is>
          <t>Sliding utilization</t>
        </is>
      </c>
      <c r="C13" s="18">
        <f>04_Foundation!C24</f>
        <v/>
      </c>
      <c r="D13" s="12" t="inlineStr">
        <is>
          <t>-</t>
        </is>
      </c>
      <c r="E13" s="13" t="inlineStr"/>
    </row>
    <row r="14">
      <c r="B14" s="10" t="inlineStr">
        <is>
          <t>Bearing check</t>
        </is>
      </c>
      <c r="C14" s="31">
        <f>04_Foundation!C18</f>
        <v/>
      </c>
      <c r="D14" s="12" t="inlineStr"/>
      <c r="E14" s="13" t="inlineStr"/>
    </row>
    <row r="15">
      <c r="B15" s="10" t="inlineStr">
        <is>
          <t>Sliding check</t>
        </is>
      </c>
      <c r="C15" s="31">
        <f>04_Foundation!C25</f>
        <v/>
      </c>
      <c r="D15" s="12" t="inlineStr"/>
      <c r="E15" s="13" t="inlineStr"/>
    </row>
  </sheetData>
  <mergeCells count="2">
    <mergeCell ref="B1:E1"/>
    <mergeCell ref="B5:E5"/>
  </mergeCells>
  <conditionalFormatting sqref="C3">
    <cfRule type="expression" priority="1" dxfId="0">
      <formula>C3="PASS"</formula>
    </cfRule>
    <cfRule type="expression" priority="2" dxfId="1">
      <formula>C3="FAIL"</formula>
    </cfRule>
  </conditionalFormatting>
  <conditionalFormatting sqref="C14">
    <cfRule type="expression" priority="5" dxfId="0">
      <formula>C14="PASS"</formula>
    </cfRule>
    <cfRule type="expression" priority="6" dxfId="1">
      <formula>C14="FAIL"</formula>
    </cfRule>
  </conditionalFormatting>
  <conditionalFormatting sqref="C15">
    <cfRule type="expression" priority="7" dxfId="0">
      <formula>C15="PASS"</formula>
    </cfRule>
    <cfRule type="expression" priority="8" dxfId="1">
      <formula>C15="FAIL"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2026-01-05T02:14:20Z</dcterms:created>
  <dcterms:modified xmlns:dcterms="http://purl.org/dc/terms/" xmlns:xsi="http://www.w3.org/2001/XMLSchema-instance" xsi:type="dcterms:W3CDTF">2026-01-05T02:16:46Z</dcterms:modified>
</cp:coreProperties>
</file>